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65" tabRatio="823" activeTab="0"/>
  </bookViews>
  <sheets>
    <sheet name="A+AVD" sheetId="1" r:id="rId1"/>
  </sheets>
  <definedNames>
    <definedName name="_xlnm.Print_Area" localSheetId="0">'A+AVD'!$A$1:$S$41</definedName>
    <definedName name="Z_5AF54F3A_B2B8_471F_9DC3_488F93E85E4A_.wvu.Cols" localSheetId="0" hidden="1">'A+AVD'!$T:$IV</definedName>
    <definedName name="Z_5AF54F3A_B2B8_471F_9DC3_488F93E85E4A_.wvu.FilterData" localSheetId="0" hidden="1">'A+AVD'!$M$4:$O$7</definedName>
    <definedName name="Z_5AF54F3A_B2B8_471F_9DC3_488F93E85E4A_.wvu.PrintArea" localSheetId="0" hidden="1">'A+AVD'!$A$1:$S$41</definedName>
    <definedName name="Z_5AF54F3A_B2B8_471F_9DC3_488F93E85E4A_.wvu.Rows" localSheetId="0" hidden="1">'A+AVD'!#REF!,'A+AVD'!#REF!</definedName>
    <definedName name="Z_6FE1FD3C_2396_4D4A_9A08_E4DD022E692A_.wvu.Cols" localSheetId="0" hidden="1">'A+AVD'!$T:$IV</definedName>
    <definedName name="Z_6FE1FD3C_2396_4D4A_9A08_E4DD022E692A_.wvu.FilterData" localSheetId="0" hidden="1">'A+AVD'!$M$4:$O$7</definedName>
    <definedName name="Z_6FE1FD3C_2396_4D4A_9A08_E4DD022E692A_.wvu.PrintArea" localSheetId="0" hidden="1">'A+AVD'!$A:$S</definedName>
    <definedName name="Z_6FE1FD3C_2396_4D4A_9A08_E4DD022E692A_.wvu.Rows" localSheetId="0" hidden="1">'A+AVD'!#REF!,'A+AVD'!#REF!</definedName>
  </definedNames>
  <calcPr fullCalcOnLoad="1"/>
</workbook>
</file>

<file path=xl/sharedStrings.xml><?xml version="1.0" encoding="utf-8"?>
<sst xmlns="http://schemas.openxmlformats.org/spreadsheetml/2006/main" count="173" uniqueCount="116">
  <si>
    <t>患者情報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</si>
  <si>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</si>
  <si>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</si>
  <si>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</si>
  <si>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</si>
  <si>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</si>
  <si>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</si>
  <si>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</si>
  <si>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</si>
  <si>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</si>
  <si>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</si>
  <si>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</si>
  <si>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</si>
  <si>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</si>
  <si>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</si>
  <si>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</si>
  <si>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</si>
  <si>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</si>
  <si>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</si>
  <si>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</si>
  <si>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</si>
  <si>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</si>
  <si>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</si>
  <si>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</si>
  <si>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</si>
  <si>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</si>
  <si>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</si>
  <si>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</si>
  <si>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</si>
  <si>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</si>
  <si>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hr</t>
  </si>
  <si>
    <t>&lt;&lt;SYAGE&gt;&gt;</t>
  </si>
  <si>
    <t>cm</t>
  </si>
  <si>
    <t>kg</t>
  </si>
  <si>
    <t>②</t>
  </si>
  <si>
    <t>day1</t>
  </si>
  <si>
    <t>day15</t>
  </si>
  <si>
    <t>ﾗｲﾝｷｰﾌﾟ用(点滴静注)</t>
  </si>
  <si>
    <t>処方を考慮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</si>
  <si>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</si>
  <si>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③</t>
  </si>
  <si>
    <t>尿酸降下薬</t>
  </si>
  <si>
    <t>ST合剤</t>
  </si>
  <si>
    <t>+</t>
  </si>
  <si>
    <t>day8</t>
  </si>
  <si>
    <t>day22</t>
  </si>
  <si>
    <r>
      <t>注射薬・指示処方箋(内科・多発性骨髄腫 化学療法)</t>
    </r>
    <r>
      <rPr>
        <b/>
        <sz val="20"/>
        <color indexed="8"/>
        <rFont val="ＭＳ ゴシック"/>
        <family val="3"/>
      </rPr>
      <t>　</t>
    </r>
  </si>
  <si>
    <t>標準体重</t>
  </si>
  <si>
    <t>標準体表面積</t>
  </si>
  <si>
    <r>
      <t>m</t>
    </r>
    <r>
      <rPr>
        <vertAlign val="superscript"/>
        <sz val="11"/>
        <rFont val="ＭＳ ゴシック"/>
        <family val="3"/>
      </rPr>
      <t>2</t>
    </r>
  </si>
  <si>
    <t>実測体重</t>
  </si>
  <si>
    <t>実測体表面積</t>
  </si>
  <si>
    <t>体重の少ない方を投与量とする</t>
  </si>
  <si>
    <t>kg</t>
  </si>
  <si>
    <t>mg/日</t>
  </si>
  <si>
    <t>デカドロン</t>
  </si>
  <si>
    <t>+</t>
  </si>
  <si>
    <t>ｰ</t>
  </si>
  <si>
    <t>1/8/15/22/29/36</t>
  </si>
  <si>
    <t>ボルテゾミブ</t>
  </si>
  <si>
    <t>メルファラン</t>
  </si>
  <si>
    <t>1-4</t>
  </si>
  <si>
    <t>プレドニン</t>
  </si>
  <si>
    <t>経口(1～3時間前）</t>
  </si>
  <si>
    <t>モンテカルスト 10mg</t>
  </si>
  <si>
    <t>day29</t>
  </si>
  <si>
    <t>1-1</t>
  </si>
  <si>
    <t>1-2</t>
  </si>
  <si>
    <t>1-3</t>
  </si>
  <si>
    <t>1-5</t>
  </si>
  <si>
    <t>1-6</t>
  </si>
  <si>
    <t>day4</t>
  </si>
  <si>
    <t>day11</t>
  </si>
  <si>
    <t>day25</t>
  </si>
  <si>
    <t>day32</t>
  </si>
  <si>
    <t>mg</t>
  </si>
  <si>
    <t>皮下注、静注</t>
  </si>
  <si>
    <t>皮下注射</t>
  </si>
  <si>
    <t>ダラキューロ</t>
  </si>
  <si>
    <t>mg/㎡(*)</t>
  </si>
  <si>
    <t>sc</t>
  </si>
  <si>
    <t>生食　100mL</t>
  </si>
  <si>
    <t>1/4/8/11/22/25/29/32</t>
  </si>
  <si>
    <t>1-4</t>
  </si>
  <si>
    <r>
      <t>p</t>
    </r>
    <r>
      <rPr>
        <sz val="11"/>
        <color indexed="8"/>
        <rFont val="ＭＳ ゴシック"/>
        <family val="3"/>
      </rPr>
      <t>.o</t>
    </r>
  </si>
  <si>
    <t>2-4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</si>
  <si>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</si>
  <si>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ｱﾙｹﾗﾝは、2mg単位で切り捨てる</t>
  </si>
  <si>
    <t>ﾌﾟﾚﾄﾞﾆﾝは、5mg単位で切り捨てる</t>
  </si>
  <si>
    <t>レスタミン　50mg</t>
  </si>
  <si>
    <t>+</t>
  </si>
  <si>
    <t>day36</t>
  </si>
  <si>
    <t>経口</t>
  </si>
  <si>
    <t>ｱﾙｹﾗﾝ</t>
  </si>
  <si>
    <t>day1～4</t>
  </si>
  <si>
    <t>+</t>
  </si>
  <si>
    <t>ﾌﾟﾚﾄﾞﾆﾝ</t>
  </si>
  <si>
    <t>day2～4</t>
  </si>
  <si>
    <t>皮下注射</t>
  </si>
  <si>
    <t>mg ＋ 生食</t>
  </si>
  <si>
    <r>
      <t>　</t>
    </r>
    <r>
      <rPr>
        <sz val="11"/>
        <color indexed="8"/>
        <rFont val="ＭＳ ゴシック"/>
        <family val="3"/>
      </rPr>
      <t>(1Vを生食1.2mLに溶解:2.5mg/mL)</t>
    </r>
  </si>
  <si>
    <t>静脈注射</t>
  </si>
  <si>
    <t>mL</t>
  </si>
  <si>
    <t>　(1Vを生食3mLに溶解:1.0mg/mL)</t>
  </si>
  <si>
    <t>④</t>
  </si>
  <si>
    <t>ﾍﾞﾙｹｲﾄﾞ</t>
  </si>
  <si>
    <t>+</t>
  </si>
  <si>
    <t>もしくは</t>
  </si>
  <si>
    <t>ダラキューロ配合皮下注は、臍から左又は右に約7.5cmの腹部皮下に、約3～5分かけて投与する。</t>
  </si>
  <si>
    <t>+</t>
  </si>
  <si>
    <t>mg/15ｍL</t>
  </si>
  <si>
    <t>(*)ﾀﾞﾗｷｭｰﾛのみmg/body</t>
  </si>
  <si>
    <t>1-46：皮下注DMPB療法(6週毎)：1ｻｲｸﾙ目</t>
  </si>
  <si>
    <t>間接抗ｸﾞﾛﾌﾞﾘﾝ試験において、偽陽性となることがあります。</t>
  </si>
  <si>
    <t>ﾀﾞﾗｷｭｰﾛｼﾘﾝｼﾞに充填した薬液を室温及び室内光下で保存する場合は4時間を上限。</t>
  </si>
  <si>
    <t>カロナール 1000mg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</si>
</sst>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yyyy&quot;年&quot;m&quot;月&quot;d&quot;日&quot;\ dddd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bscript"/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1"/>
      <color theme="1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ck"/>
      <right style="thin"/>
      <top style="double"/>
      <bottom style="thin"/>
    </border>
    <border>
      <left/>
      <right style="thick"/>
      <top style="double"/>
      <bottom style="thin"/>
    </border>
    <border>
      <left style="thick"/>
      <right style="thick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/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9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4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4" fillId="0" borderId="21" xfId="61" applyFont="1" applyFill="1" applyBorder="1" applyAlignment="1">
      <alignment horizontal="center" vertical="center"/>
      <protection/>
    </xf>
    <xf numFmtId="176" fontId="10" fillId="34" borderId="22" xfId="61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14" fillId="24" borderId="24" xfId="61" applyFont="1" applyFill="1" applyBorder="1" applyAlignment="1">
      <alignment horizontal="center"/>
      <protection/>
    </xf>
    <xf numFmtId="0" fontId="13" fillId="24" borderId="24" xfId="61" applyFont="1" applyFill="1" applyBorder="1" applyAlignment="1">
      <alignment horizontal="left" shrinkToFit="1"/>
      <protection/>
    </xf>
    <xf numFmtId="0" fontId="13" fillId="24" borderId="25" xfId="61" applyFont="1" applyFill="1" applyBorder="1" applyAlignment="1">
      <alignment horizontal="left" shrinkToFit="1"/>
      <protection/>
    </xf>
    <xf numFmtId="176" fontId="0" fillId="0" borderId="26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6" borderId="28" xfId="0" applyFill="1" applyBorder="1" applyAlignment="1" applyProtection="1">
      <alignment vertical="center"/>
      <protection/>
    </xf>
    <xf numFmtId="0" fontId="0" fillId="36" borderId="28" xfId="0" applyFill="1" applyBorder="1" applyAlignment="1" applyProtection="1">
      <alignment horizontal="center" vertical="center" shrinkToFit="1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 shrinkToFit="1"/>
      <protection/>
    </xf>
    <xf numFmtId="0" fontId="0" fillId="36" borderId="0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29" xfId="0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0" fontId="0" fillId="36" borderId="3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horizontal="right" vertical="center"/>
      <protection/>
    </xf>
    <xf numFmtId="0" fontId="63" fillId="36" borderId="0" xfId="0" applyFont="1" applyFill="1" applyBorder="1" applyAlignment="1" applyProtection="1">
      <alignment vertical="center"/>
      <protection/>
    </xf>
    <xf numFmtId="176" fontId="63" fillId="36" borderId="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horizontal="right"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 locked="0"/>
    </xf>
    <xf numFmtId="0" fontId="5" fillId="36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0" fontId="13" fillId="0" borderId="27" xfId="61" applyFont="1" applyFill="1" applyBorder="1" applyAlignment="1">
      <alignment horizontal="left"/>
      <protection/>
    </xf>
    <xf numFmtId="0" fontId="13" fillId="0" borderId="34" xfId="61" applyFont="1" applyFill="1" applyBorder="1" applyAlignment="1">
      <alignment horizontal="left" vertical="center"/>
      <protection/>
    </xf>
    <xf numFmtId="0" fontId="27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27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177" fontId="0" fillId="37" borderId="37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177" fontId="0" fillId="37" borderId="39" xfId="0" applyNumberFormat="1" applyFill="1" applyBorder="1" applyAlignment="1">
      <alignment horizontal="center" vertical="center"/>
    </xf>
    <xf numFmtId="177" fontId="0" fillId="37" borderId="4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7" borderId="25" xfId="0" applyFont="1" applyFill="1" applyBorder="1" applyAlignment="1" applyProtection="1">
      <alignment horizontal="center" vertical="center"/>
      <protection locked="0"/>
    </xf>
    <xf numFmtId="0" fontId="5" fillId="37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vertical="center"/>
      <protection locked="0"/>
    </xf>
    <xf numFmtId="177" fontId="0" fillId="37" borderId="39" xfId="0" applyNumberFormat="1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 applyProtection="1">
      <alignment vertical="center"/>
      <protection locked="0"/>
    </xf>
    <xf numFmtId="0" fontId="17" fillId="0" borderId="46" xfId="0" applyFont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 applyProtection="1">
      <alignment horizontal="center" vertical="center" shrinkToFit="1"/>
      <protection locked="0"/>
    </xf>
    <xf numFmtId="49" fontId="5" fillId="34" borderId="49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49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49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49" xfId="0" applyNumberFormat="1" applyFont="1" applyFill="1" applyBorder="1" applyAlignment="1" applyProtection="1">
      <alignment horizontal="center" vertical="center"/>
      <protection locked="0"/>
    </xf>
    <xf numFmtId="179" fontId="5" fillId="34" borderId="5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50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179" fontId="5" fillId="34" borderId="53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 shrinkToFit="1"/>
      <protection locked="0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56" xfId="0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10" fillId="0" borderId="58" xfId="0" applyFont="1" applyFill="1" applyBorder="1" applyAlignment="1" applyProtection="1">
      <alignment vertical="center" shrinkToFit="1"/>
      <protection/>
    </xf>
    <xf numFmtId="176" fontId="25" fillId="0" borderId="58" xfId="0" applyNumberFormat="1" applyFont="1" applyFill="1" applyBorder="1" applyAlignment="1" applyProtection="1">
      <alignment vertical="center"/>
      <protection locked="0"/>
    </xf>
    <xf numFmtId="0" fontId="5" fillId="0" borderId="58" xfId="0" applyFont="1" applyFill="1" applyBorder="1" applyAlignment="1" applyProtection="1">
      <alignment vertical="center"/>
      <protection/>
    </xf>
    <xf numFmtId="0" fontId="5" fillId="0" borderId="58" xfId="0" applyFont="1" applyFill="1" applyBorder="1" applyAlignment="1" applyProtection="1">
      <alignment horizontal="right" vertical="center"/>
      <protection/>
    </xf>
    <xf numFmtId="0" fontId="5" fillId="0" borderId="58" xfId="0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left" vertical="center"/>
      <protection locked="0"/>
    </xf>
    <xf numFmtId="176" fontId="5" fillId="38" borderId="0" xfId="0" applyNumberFormat="1" applyFont="1" applyFill="1" applyBorder="1" applyAlignment="1" applyProtection="1">
      <alignment horizontal="left" vertical="center"/>
      <protection locked="0"/>
    </xf>
    <xf numFmtId="0" fontId="0" fillId="38" borderId="0" xfId="0" applyFill="1" applyBorder="1" applyAlignment="1">
      <alignment vertical="center"/>
    </xf>
    <xf numFmtId="0" fontId="0" fillId="38" borderId="60" xfId="0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 shrinkToFit="1"/>
      <protection locked="0"/>
    </xf>
    <xf numFmtId="0" fontId="0" fillId="0" borderId="61" xfId="0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176" fontId="5" fillId="0" borderId="63" xfId="0" applyNumberFormat="1" applyFont="1" applyFill="1" applyBorder="1" applyAlignment="1" applyProtection="1">
      <alignment horizontal="left" vertical="center"/>
      <protection/>
    </xf>
    <xf numFmtId="177" fontId="0" fillId="37" borderId="64" xfId="0" applyNumberForma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177" fontId="0" fillId="37" borderId="66" xfId="0" applyNumberFormat="1" applyFill="1" applyBorder="1" applyAlignment="1">
      <alignment horizontal="center" vertical="center"/>
    </xf>
    <xf numFmtId="177" fontId="0" fillId="37" borderId="67" xfId="0" applyNumberForma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38" borderId="69" xfId="0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vertical="center"/>
      <protection/>
    </xf>
    <xf numFmtId="0" fontId="10" fillId="0" borderId="72" xfId="0" applyFont="1" applyFill="1" applyBorder="1" applyAlignment="1" applyProtection="1">
      <alignment vertical="center"/>
      <protection/>
    </xf>
    <xf numFmtId="176" fontId="25" fillId="0" borderId="72" xfId="0" applyNumberFormat="1" applyFont="1" applyFill="1" applyBorder="1" applyAlignment="1" applyProtection="1">
      <alignment vertical="center"/>
      <protection locked="0"/>
    </xf>
    <xf numFmtId="0" fontId="5" fillId="0" borderId="72" xfId="0" applyFont="1" applyFill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horizontal="right" vertical="center"/>
      <protection/>
    </xf>
    <xf numFmtId="0" fontId="5" fillId="0" borderId="72" xfId="0" applyFont="1" applyFill="1" applyBorder="1" applyAlignment="1" applyProtection="1">
      <alignment vertical="center"/>
      <protection/>
    </xf>
    <xf numFmtId="177" fontId="0" fillId="37" borderId="73" xfId="0" applyNumberFormat="1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177" fontId="0" fillId="37" borderId="75" xfId="0" applyNumberFormat="1" applyFill="1" applyBorder="1" applyAlignment="1">
      <alignment horizontal="center" vertical="center"/>
    </xf>
    <xf numFmtId="177" fontId="0" fillId="37" borderId="76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177" fontId="0" fillId="37" borderId="75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horizontal="left" vertical="center"/>
      <protection locked="0"/>
    </xf>
    <xf numFmtId="0" fontId="5" fillId="0" borderId="72" xfId="0" applyFont="1" applyFill="1" applyBorder="1" applyAlignment="1" applyProtection="1">
      <alignment horizontal="left" vertical="center"/>
      <protection locked="0"/>
    </xf>
    <xf numFmtId="0" fontId="5" fillId="38" borderId="78" xfId="0" applyFont="1" applyFill="1" applyBorder="1" applyAlignment="1" applyProtection="1">
      <alignment vertical="center"/>
      <protection/>
    </xf>
    <xf numFmtId="0" fontId="5" fillId="38" borderId="78" xfId="0" applyFont="1" applyFill="1" applyBorder="1" applyAlignment="1" applyProtection="1">
      <alignment horizontal="left" vertical="center"/>
      <protection locked="0"/>
    </xf>
    <xf numFmtId="180" fontId="5" fillId="38" borderId="78" xfId="0" applyNumberFormat="1" applyFont="1" applyFill="1" applyBorder="1" applyAlignment="1" applyProtection="1">
      <alignment horizontal="left" vertical="center"/>
      <protection locked="0"/>
    </xf>
    <xf numFmtId="0" fontId="5" fillId="38" borderId="78" xfId="0" applyFont="1" applyFill="1" applyBorder="1" applyAlignment="1" applyProtection="1">
      <alignment vertical="center"/>
      <protection/>
    </xf>
    <xf numFmtId="0" fontId="0" fillId="38" borderId="78" xfId="0" applyFill="1" applyBorder="1" applyAlignment="1">
      <alignment vertical="center"/>
    </xf>
    <xf numFmtId="0" fontId="0" fillId="38" borderId="79" xfId="0" applyFill="1" applyBorder="1" applyAlignment="1">
      <alignment vertical="center"/>
    </xf>
    <xf numFmtId="0" fontId="0" fillId="38" borderId="80" xfId="0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 applyProtection="1">
      <alignment horizontal="center" vertical="center"/>
      <protection locked="0"/>
    </xf>
    <xf numFmtId="0" fontId="0" fillId="0" borderId="83" xfId="0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64" fillId="0" borderId="14" xfId="0" applyFont="1" applyFill="1" applyBorder="1" applyAlignment="1">
      <alignment vertical="center" shrinkToFit="1"/>
    </xf>
    <xf numFmtId="0" fontId="5" fillId="0" borderId="8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 shrinkToFit="1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0" fillId="33" borderId="86" xfId="0" applyFill="1" applyBorder="1" applyAlignment="1">
      <alignment vertical="center"/>
    </xf>
    <xf numFmtId="0" fontId="64" fillId="0" borderId="87" xfId="0" applyFont="1" applyBorder="1" applyAlignment="1">
      <alignment vertical="center"/>
    </xf>
    <xf numFmtId="49" fontId="0" fillId="0" borderId="87" xfId="0" applyNumberFormat="1" applyFont="1" applyBorder="1" applyAlignment="1">
      <alignment horizontal="center" vertical="center"/>
    </xf>
    <xf numFmtId="1" fontId="0" fillId="0" borderId="88" xfId="0" applyNumberFormat="1" applyFill="1" applyBorder="1" applyAlignment="1">
      <alignment vertical="center"/>
    </xf>
    <xf numFmtId="0" fontId="65" fillId="36" borderId="30" xfId="0" applyFont="1" applyFill="1" applyBorder="1" applyAlignment="1">
      <alignment vertical="center" shrinkToFit="1"/>
    </xf>
    <xf numFmtId="0" fontId="0" fillId="36" borderId="30" xfId="0" applyFill="1" applyBorder="1" applyAlignment="1">
      <alignment vertical="center" shrinkToFit="1"/>
    </xf>
    <xf numFmtId="0" fontId="24" fillId="36" borderId="30" xfId="0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right" vertical="center"/>
    </xf>
    <xf numFmtId="177" fontId="5" fillId="36" borderId="30" xfId="0" applyNumberFormat="1" applyFont="1" applyFill="1" applyBorder="1" applyAlignment="1">
      <alignment vertical="center"/>
    </xf>
    <xf numFmtId="176" fontId="5" fillId="36" borderId="30" xfId="0" applyNumberFormat="1" applyFont="1" applyFill="1" applyBorder="1" applyAlignment="1">
      <alignment vertical="center"/>
    </xf>
    <xf numFmtId="177" fontId="5" fillId="36" borderId="89" xfId="0" applyNumberFormat="1" applyFont="1" applyFill="1" applyBorder="1" applyAlignment="1" applyProtection="1">
      <alignment horizontal="center" vertical="center"/>
      <protection/>
    </xf>
    <xf numFmtId="186" fontId="5" fillId="0" borderId="21" xfId="0" applyNumberFormat="1" applyFont="1" applyFill="1" applyBorder="1" applyAlignment="1">
      <alignment horizontal="right" vertical="center" shrinkToFit="1"/>
    </xf>
    <xf numFmtId="0" fontId="27" fillId="0" borderId="14" xfId="0" applyFont="1" applyFill="1" applyBorder="1" applyAlignment="1">
      <alignment horizontal="right" vertical="center" shrinkToFit="1"/>
    </xf>
    <xf numFmtId="0" fontId="24" fillId="0" borderId="81" xfId="0" applyFont="1" applyFill="1" applyBorder="1" applyAlignment="1">
      <alignment horizontal="right" vertical="center"/>
    </xf>
    <xf numFmtId="186" fontId="5" fillId="0" borderId="36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7" xfId="58" applyNumberFormat="1" applyFont="1" applyFill="1" applyBorder="1" applyAlignment="1">
      <alignment horizontal="right" vertical="center" shrinkToFit="1"/>
    </xf>
    <xf numFmtId="49" fontId="6" fillId="0" borderId="14" xfId="0" applyNumberFormat="1" applyFont="1" applyFill="1" applyBorder="1" applyAlignment="1">
      <alignment horizontal="center" vertical="center"/>
    </xf>
    <xf numFmtId="177" fontId="5" fillId="0" borderId="90" xfId="0" applyNumberFormat="1" applyFont="1" applyFill="1" applyBorder="1" applyAlignment="1">
      <alignment vertical="center"/>
    </xf>
    <xf numFmtId="1" fontId="5" fillId="0" borderId="91" xfId="0" applyNumberFormat="1" applyFont="1" applyFill="1" applyBorder="1" applyAlignment="1">
      <alignment horizontal="right" vertical="center" shrinkToFit="1"/>
    </xf>
    <xf numFmtId="176" fontId="0" fillId="0" borderId="87" xfId="0" applyNumberFormat="1" applyFill="1" applyBorder="1" applyAlignment="1">
      <alignment vertical="center"/>
    </xf>
    <xf numFmtId="176" fontId="0" fillId="0" borderId="92" xfId="0" applyNumberFormat="1" applyFill="1" applyBorder="1" applyAlignment="1">
      <alignment vertical="center"/>
    </xf>
    <xf numFmtId="176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93" xfId="0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7" fontId="0" fillId="37" borderId="94" xfId="0" applyNumberFormat="1" applyFill="1" applyBorder="1" applyAlignment="1">
      <alignment horizontal="center" vertical="center"/>
    </xf>
    <xf numFmtId="0" fontId="0" fillId="0" borderId="95" xfId="0" applyBorder="1" applyAlignment="1">
      <alignment vertical="center"/>
    </xf>
    <xf numFmtId="177" fontId="0" fillId="37" borderId="96" xfId="0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27" xfId="0" applyFont="1" applyFill="1" applyBorder="1" applyAlignment="1" applyProtection="1">
      <alignment vertical="center"/>
      <protection/>
    </xf>
    <xf numFmtId="177" fontId="0" fillId="37" borderId="97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37" borderId="3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/>
    </xf>
    <xf numFmtId="0" fontId="10" fillId="0" borderId="98" xfId="0" applyFont="1" applyFill="1" applyBorder="1" applyAlignment="1" applyProtection="1">
      <alignment horizontal="left" vertical="center"/>
      <protection/>
    </xf>
    <xf numFmtId="176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98" xfId="0" applyFont="1" applyFill="1" applyBorder="1" applyAlignment="1" applyProtection="1">
      <alignment horizontal="left" vertical="center"/>
      <protection/>
    </xf>
    <xf numFmtId="177" fontId="0" fillId="37" borderId="38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7" fontId="0" fillId="0" borderId="38" xfId="0" applyNumberFormat="1" applyFill="1" applyBorder="1" applyAlignment="1">
      <alignment horizontal="center" vertical="center"/>
    </xf>
    <xf numFmtId="0" fontId="0" fillId="0" borderId="99" xfId="0" applyFill="1" applyBorder="1" applyAlignment="1" applyProtection="1">
      <alignment horizontal="center" vertical="center"/>
      <protection locked="0"/>
    </xf>
    <xf numFmtId="0" fontId="5" fillId="0" borderId="100" xfId="0" applyFont="1" applyFill="1" applyBorder="1" applyAlignment="1" applyProtection="1">
      <alignment vertical="center"/>
      <protection/>
    </xf>
    <xf numFmtId="0" fontId="10" fillId="0" borderId="63" xfId="0" applyFont="1" applyFill="1" applyBorder="1" applyAlignment="1" applyProtection="1">
      <alignment horizontal="left" vertical="center"/>
      <protection/>
    </xf>
    <xf numFmtId="176" fontId="5" fillId="0" borderId="63" xfId="0" applyNumberFormat="1" applyFont="1" applyFill="1" applyBorder="1" applyAlignment="1" applyProtection="1">
      <alignment horizontal="center" vertical="center"/>
      <protection/>
    </xf>
    <xf numFmtId="177" fontId="0" fillId="0" borderId="67" xfId="0" applyNumberFormat="1" applyFill="1" applyBorder="1" applyAlignment="1">
      <alignment horizontal="center" vertical="center"/>
    </xf>
    <xf numFmtId="177" fontId="0" fillId="37" borderId="68" xfId="0" applyNumberFormat="1" applyFill="1" applyBorder="1" applyAlignment="1">
      <alignment horizontal="center" vertical="center"/>
    </xf>
    <xf numFmtId="0" fontId="0" fillId="0" borderId="101" xfId="0" applyFill="1" applyBorder="1" applyAlignment="1">
      <alignment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177" fontId="0" fillId="0" borderId="65" xfId="0" applyNumberFormat="1" applyFill="1" applyBorder="1" applyAlignment="1">
      <alignment horizontal="center" vertical="center"/>
    </xf>
    <xf numFmtId="0" fontId="5" fillId="0" borderId="102" xfId="0" applyFont="1" applyFill="1" applyBorder="1" applyAlignment="1" applyProtection="1">
      <alignment horizontal="left" vertical="center"/>
      <protection/>
    </xf>
    <xf numFmtId="176" fontId="5" fillId="0" borderId="102" xfId="0" applyNumberFormat="1" applyFont="1" applyFill="1" applyBorder="1" applyAlignment="1" applyProtection="1">
      <alignment horizontal="left" vertical="center"/>
      <protection/>
    </xf>
    <xf numFmtId="0" fontId="5" fillId="0" borderId="102" xfId="0" applyFont="1" applyFill="1" applyBorder="1" applyAlignment="1" applyProtection="1">
      <alignment horizontal="left" vertical="center"/>
      <protection/>
    </xf>
    <xf numFmtId="0" fontId="5" fillId="0" borderId="91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 locked="0"/>
    </xf>
    <xf numFmtId="180" fontId="25" fillId="0" borderId="98" xfId="0" applyNumberFormat="1" applyFont="1" applyFill="1" applyBorder="1" applyAlignment="1" applyProtection="1">
      <alignment vertical="center"/>
      <protection locked="0"/>
    </xf>
    <xf numFmtId="0" fontId="5" fillId="0" borderId="98" xfId="0" applyFont="1" applyBorder="1" applyAlignment="1">
      <alignment vertical="center"/>
    </xf>
    <xf numFmtId="187" fontId="5" fillId="0" borderId="98" xfId="0" applyNumberFormat="1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177" fontId="0" fillId="37" borderId="104" xfId="0" applyNumberFormat="1" applyFill="1" applyBorder="1" applyAlignment="1">
      <alignment horizontal="center" vertical="center"/>
    </xf>
    <xf numFmtId="177" fontId="0" fillId="37" borderId="105" xfId="0" applyNumberFormat="1" applyFill="1" applyBorder="1" applyAlignment="1">
      <alignment horizontal="center" vertical="center"/>
    </xf>
    <xf numFmtId="177" fontId="0" fillId="0" borderId="106" xfId="0" applyNumberFormat="1" applyFill="1" applyBorder="1" applyAlignment="1">
      <alignment horizontal="center" vertical="center"/>
    </xf>
    <xf numFmtId="177" fontId="0" fillId="37" borderId="107" xfId="0" applyNumberForma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vertical="center"/>
      <protection/>
    </xf>
    <xf numFmtId="0" fontId="10" fillId="0" borderId="98" xfId="0" applyFont="1" applyFill="1" applyBorder="1" applyAlignment="1" applyProtection="1">
      <alignment vertical="center"/>
      <protection/>
    </xf>
    <xf numFmtId="176" fontId="25" fillId="0" borderId="98" xfId="0" applyNumberFormat="1" applyFont="1" applyFill="1" applyBorder="1" applyAlignment="1" applyProtection="1">
      <alignment vertical="center"/>
      <protection locked="0"/>
    </xf>
    <xf numFmtId="0" fontId="5" fillId="0" borderId="98" xfId="0" applyFont="1" applyFill="1" applyBorder="1" applyAlignment="1" applyProtection="1">
      <alignment vertical="center"/>
      <protection/>
    </xf>
    <xf numFmtId="0" fontId="5" fillId="0" borderId="98" xfId="0" applyFont="1" applyFill="1" applyBorder="1" applyAlignment="1" applyProtection="1">
      <alignment horizontal="right" vertical="center"/>
      <protection/>
    </xf>
    <xf numFmtId="177" fontId="0" fillId="0" borderId="94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96" xfId="0" applyNumberForma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177" fontId="0" fillId="0" borderId="95" xfId="0" applyNumberFormat="1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180" fontId="5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0" borderId="98" xfId="0" applyFont="1" applyFill="1" applyBorder="1" applyAlignment="1" applyProtection="1">
      <alignment vertical="center"/>
      <protection/>
    </xf>
    <xf numFmtId="0" fontId="5" fillId="0" borderId="98" xfId="0" applyFont="1" applyFill="1" applyBorder="1" applyAlignment="1" applyProtection="1">
      <alignment horizontal="left" vertical="center"/>
      <protection locked="0"/>
    </xf>
    <xf numFmtId="177" fontId="0" fillId="0" borderId="27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vertical="center"/>
      <protection/>
    </xf>
    <xf numFmtId="0" fontId="5" fillId="0" borderId="98" xfId="0" applyFont="1" applyBorder="1" applyAlignment="1" applyProtection="1">
      <alignment vertical="center"/>
      <protection/>
    </xf>
    <xf numFmtId="186" fontId="5" fillId="0" borderId="98" xfId="0" applyNumberFormat="1" applyFont="1" applyBorder="1" applyAlignment="1" applyProtection="1">
      <alignment vertical="center"/>
      <protection locked="0"/>
    </xf>
    <xf numFmtId="0" fontId="5" fillId="0" borderId="98" xfId="0" applyFont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98" xfId="0" applyFont="1" applyFill="1" applyBorder="1" applyAlignment="1" applyProtection="1">
      <alignment vertical="center"/>
      <protection locked="0"/>
    </xf>
    <xf numFmtId="0" fontId="5" fillId="0" borderId="98" xfId="0" applyFont="1" applyFill="1" applyBorder="1" applyAlignment="1" applyProtection="1">
      <alignment horizontal="right" vertical="center"/>
      <protection locked="0"/>
    </xf>
    <xf numFmtId="177" fontId="0" fillId="0" borderId="46" xfId="0" applyNumberForma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108" xfId="0" applyNumberFormat="1" applyFill="1" applyBorder="1" applyAlignment="1">
      <alignment horizontal="center" vertical="center"/>
    </xf>
    <xf numFmtId="177" fontId="0" fillId="0" borderId="48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37" borderId="72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0" fontId="0" fillId="37" borderId="76" xfId="0" applyFill="1" applyBorder="1" applyAlignment="1">
      <alignment horizontal="center" vertical="center"/>
    </xf>
    <xf numFmtId="176" fontId="10" fillId="34" borderId="22" xfId="61" applyNumberFormat="1" applyFont="1" applyFill="1" applyBorder="1" applyAlignment="1" applyProtection="1">
      <alignment horizontal="center" vertical="center"/>
      <protection/>
    </xf>
    <xf numFmtId="178" fontId="19" fillId="24" borderId="55" xfId="61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9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0" fillId="0" borderId="95" xfId="0" applyBorder="1" applyAlignment="1">
      <alignment vertical="center"/>
    </xf>
    <xf numFmtId="0" fontId="5" fillId="0" borderId="11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34" borderId="85" xfId="0" applyFont="1" applyFill="1" applyBorder="1" applyAlignment="1" applyProtection="1">
      <alignment horizontal="center" vertical="center"/>
      <protection locked="0"/>
    </xf>
    <xf numFmtId="0" fontId="1" fillId="34" borderId="47" xfId="0" applyFont="1" applyFill="1" applyBorder="1" applyAlignment="1" applyProtection="1">
      <alignment horizontal="center" vertical="center"/>
      <protection locked="0"/>
    </xf>
    <xf numFmtId="49" fontId="5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81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4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115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0" fillId="0" borderId="81" xfId="0" applyFont="1" applyFill="1" applyBorder="1" applyAlignment="1" applyProtection="1">
      <alignment horizontal="left" vertical="center"/>
      <protection/>
    </xf>
    <xf numFmtId="0" fontId="0" fillId="0" borderId="102" xfId="0" applyBorder="1" applyAlignment="1" applyProtection="1">
      <alignment vertical="center"/>
      <protection/>
    </xf>
    <xf numFmtId="0" fontId="0" fillId="0" borderId="95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0" fillId="0" borderId="98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5" fillId="0" borderId="1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5" fillId="0" borderId="120" xfId="0" applyFont="1" applyBorder="1" applyAlignment="1">
      <alignment vertical="center" shrinkToFit="1"/>
    </xf>
    <xf numFmtId="0" fontId="1" fillId="0" borderId="119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21" xfId="0" applyFont="1" applyBorder="1" applyAlignment="1">
      <alignment vertical="center"/>
    </xf>
    <xf numFmtId="0" fontId="0" fillId="0" borderId="12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14" fontId="15" fillId="0" borderId="81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0" fillId="0" borderId="98" xfId="0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38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149667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2" name="Line 13"/>
        <xdr:cNvSpPr>
          <a:spLocks/>
        </xdr:cNvSpPr>
      </xdr:nvSpPr>
      <xdr:spPr>
        <a:xfrm>
          <a:off x="9267825" y="909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" name="Line 15"/>
        <xdr:cNvSpPr>
          <a:spLocks/>
        </xdr:cNvSpPr>
      </xdr:nvSpPr>
      <xdr:spPr>
        <a:xfrm>
          <a:off x="1149667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4" name="Line 19"/>
        <xdr:cNvSpPr>
          <a:spLocks/>
        </xdr:cNvSpPr>
      </xdr:nvSpPr>
      <xdr:spPr>
        <a:xfrm>
          <a:off x="9267825" y="909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1149667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6" name="Line 25"/>
        <xdr:cNvSpPr>
          <a:spLocks/>
        </xdr:cNvSpPr>
      </xdr:nvSpPr>
      <xdr:spPr>
        <a:xfrm>
          <a:off x="9267825" y="909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7" name="Line 27"/>
        <xdr:cNvSpPr>
          <a:spLocks/>
        </xdr:cNvSpPr>
      </xdr:nvSpPr>
      <xdr:spPr>
        <a:xfrm>
          <a:off x="1149667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8" name="Line 31"/>
        <xdr:cNvSpPr>
          <a:spLocks/>
        </xdr:cNvSpPr>
      </xdr:nvSpPr>
      <xdr:spPr>
        <a:xfrm>
          <a:off x="9267825" y="909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9" name="Line 33"/>
        <xdr:cNvSpPr>
          <a:spLocks/>
        </xdr:cNvSpPr>
      </xdr:nvSpPr>
      <xdr:spPr>
        <a:xfrm>
          <a:off x="1149667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10" name="Line 37"/>
        <xdr:cNvSpPr>
          <a:spLocks/>
        </xdr:cNvSpPr>
      </xdr:nvSpPr>
      <xdr:spPr>
        <a:xfrm>
          <a:off x="9267825" y="909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1" name="Line 12"/>
        <xdr:cNvSpPr>
          <a:spLocks/>
        </xdr:cNvSpPr>
      </xdr:nvSpPr>
      <xdr:spPr>
        <a:xfrm>
          <a:off x="11496675" y="854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2" name="Line 18"/>
        <xdr:cNvSpPr>
          <a:spLocks/>
        </xdr:cNvSpPr>
      </xdr:nvSpPr>
      <xdr:spPr>
        <a:xfrm>
          <a:off x="11496675" y="854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3" name="Line 24"/>
        <xdr:cNvSpPr>
          <a:spLocks/>
        </xdr:cNvSpPr>
      </xdr:nvSpPr>
      <xdr:spPr>
        <a:xfrm>
          <a:off x="11496675" y="854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4" name="Line 30"/>
        <xdr:cNvSpPr>
          <a:spLocks/>
        </xdr:cNvSpPr>
      </xdr:nvSpPr>
      <xdr:spPr>
        <a:xfrm>
          <a:off x="11496675" y="854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5" name="Line 36"/>
        <xdr:cNvSpPr>
          <a:spLocks/>
        </xdr:cNvSpPr>
      </xdr:nvSpPr>
      <xdr:spPr>
        <a:xfrm>
          <a:off x="11496675" y="8543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D25" sqref="D25"/>
    </sheetView>
  </sheetViews>
  <sheetFormatPr defaultColWidth="0" defaultRowHeight="0" customHeight="1" zeroHeight="1"/>
  <cols>
    <col min="1" max="1" width="0.5625" style="30" customWidth="1"/>
    <col min="2" max="2" width="2.7109375" style="30" customWidth="1"/>
    <col min="3" max="3" width="19.7109375" style="30" customWidth="1"/>
    <col min="4" max="4" width="12.421875" style="30" customWidth="1"/>
    <col min="5" max="5" width="9.00390625" style="33" customWidth="1"/>
    <col min="6" max="6" width="13.140625" style="30" customWidth="1"/>
    <col min="7" max="7" width="6.7109375" style="34" customWidth="1"/>
    <col min="8" max="8" width="6.7109375" style="30" customWidth="1"/>
    <col min="9" max="16" width="9.7109375" style="30" customWidth="1"/>
    <col min="17" max="18" width="9.57421875" style="67" customWidth="1"/>
    <col min="19" max="19" width="4.57421875" style="30" customWidth="1"/>
    <col min="20" max="20" width="3.57421875" style="28" hidden="1" customWidth="1"/>
    <col min="21" max="21" width="3.7109375" style="29" hidden="1" customWidth="1"/>
    <col min="22" max="22" width="4.57421875" style="28" hidden="1" customWidth="1"/>
    <col min="23" max="24" width="3.421875" style="28" hidden="1" customWidth="1"/>
    <col min="25" max="25" width="5.140625" style="28" hidden="1" customWidth="1"/>
    <col min="26" max="26" width="3.7109375" style="28" hidden="1" customWidth="1"/>
    <col min="27" max="27" width="5.140625" style="28" hidden="1" customWidth="1"/>
    <col min="28" max="28" width="4.57421875" style="28" hidden="1" customWidth="1"/>
    <col min="29" max="33" width="5.140625" style="28" hidden="1" customWidth="1"/>
    <col min="34" max="34" width="4.140625" style="28" hidden="1" customWidth="1"/>
    <col min="35" max="16384" width="0" style="30" hidden="1" customWidth="1"/>
  </cols>
  <sheetData>
    <row r="1" spans="1:34" ht="24">
      <c r="A1" s="1"/>
      <c r="B1" s="1"/>
      <c r="C1" s="2" t="s">
        <v>46</v>
      </c>
      <c r="D1" s="3"/>
      <c r="E1" s="4"/>
      <c r="F1" s="5"/>
      <c r="G1" s="6"/>
      <c r="H1" s="5"/>
      <c r="I1" s="1"/>
      <c r="J1" s="39"/>
      <c r="K1" s="1"/>
      <c r="L1" s="7" t="s">
        <v>112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2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111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56" t="s">
        <v>1</v>
      </c>
      <c r="D3" s="343" t="s">
        <v>2</v>
      </c>
      <c r="E3" s="344"/>
      <c r="F3" s="345"/>
      <c r="G3" s="346"/>
      <c r="H3" s="347"/>
      <c r="I3" s="348" t="s">
        <v>3</v>
      </c>
      <c r="J3" s="349"/>
      <c r="K3" s="349"/>
      <c r="L3" s="350"/>
      <c r="M3" s="351" t="s">
        <v>4</v>
      </c>
      <c r="N3" s="352"/>
      <c r="O3" s="353"/>
      <c r="P3" s="326" t="s">
        <v>0</v>
      </c>
      <c r="Q3" s="327"/>
      <c r="R3" s="32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360" t="s">
        <v>5</v>
      </c>
      <c r="D4" s="354" t="s">
        <v>6</v>
      </c>
      <c r="E4" s="355"/>
      <c r="F4" s="356"/>
      <c r="G4" s="346"/>
      <c r="H4" s="347"/>
      <c r="I4" s="40" t="s">
        <v>7</v>
      </c>
      <c r="J4" s="41" t="s">
        <v>79</v>
      </c>
      <c r="K4" s="41" t="s">
        <v>29</v>
      </c>
      <c r="L4" s="42" t="s">
        <v>30</v>
      </c>
      <c r="M4" s="35">
        <v>1</v>
      </c>
      <c r="N4" s="36">
        <v>0.67</v>
      </c>
      <c r="O4" s="37">
        <v>0.5</v>
      </c>
      <c r="P4" s="18"/>
      <c r="Q4" s="19"/>
      <c r="R4" s="2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344"/>
      <c r="D5" s="357"/>
      <c r="E5" s="358"/>
      <c r="F5" s="359"/>
      <c r="G5" s="346"/>
      <c r="H5" s="347"/>
      <c r="I5" s="210" t="s">
        <v>78</v>
      </c>
      <c r="J5" s="111">
        <v>1800</v>
      </c>
      <c r="K5" s="110" t="s">
        <v>58</v>
      </c>
      <c r="L5" s="209" t="s">
        <v>80</v>
      </c>
      <c r="M5" s="105">
        <f>J5</f>
        <v>1800</v>
      </c>
      <c r="N5" s="106" t="s">
        <v>57</v>
      </c>
      <c r="O5" s="107" t="s">
        <v>57</v>
      </c>
      <c r="P5" s="21" t="s">
        <v>8</v>
      </c>
      <c r="Q5" s="329" t="s">
        <v>31</v>
      </c>
      <c r="R5" s="33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8">
      <c r="A6" s="10"/>
      <c r="B6" s="10"/>
      <c r="C6" s="360" t="s">
        <v>9</v>
      </c>
      <c r="D6" s="361" t="s">
        <v>10</v>
      </c>
      <c r="E6" s="362"/>
      <c r="F6" s="363"/>
      <c r="G6" s="38"/>
      <c r="H6" s="68"/>
      <c r="I6" s="206" t="s">
        <v>59</v>
      </c>
      <c r="J6" s="223">
        <v>1.3</v>
      </c>
      <c r="K6" s="224" t="s">
        <v>82</v>
      </c>
      <c r="L6" s="225" t="s">
        <v>76</v>
      </c>
      <c r="M6" s="226">
        <f>J6*(MIN(R10:R11))</f>
        <v>0</v>
      </c>
      <c r="N6" s="227">
        <f>1*(MIN(R10:R11))</f>
        <v>0</v>
      </c>
      <c r="O6" s="228">
        <f>0.7*(MIN(R10:R11))</f>
        <v>0</v>
      </c>
      <c r="P6" s="21" t="s">
        <v>11</v>
      </c>
      <c r="Q6" s="331"/>
      <c r="R6" s="332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344"/>
      <c r="D7" s="384" t="s">
        <v>12</v>
      </c>
      <c r="E7" s="385"/>
      <c r="F7" s="386"/>
      <c r="G7" s="346"/>
      <c r="H7" s="347"/>
      <c r="I7" s="208" t="s">
        <v>60</v>
      </c>
      <c r="J7" s="229">
        <v>9</v>
      </c>
      <c r="K7" s="230" t="s">
        <v>83</v>
      </c>
      <c r="L7" s="201" t="s">
        <v>84</v>
      </c>
      <c r="M7" s="226">
        <f>J7*(MIN(R10:R11))</f>
        <v>0</v>
      </c>
      <c r="N7" s="228">
        <f>6.75*(MIN(R10:R11))</f>
        <v>0</v>
      </c>
      <c r="O7" s="231">
        <f>4.5*(MIN(R10:R11))</f>
        <v>0</v>
      </c>
      <c r="P7" s="108" t="s">
        <v>13</v>
      </c>
      <c r="Q7" s="22" t="s">
        <v>32</v>
      </c>
      <c r="R7" s="23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382" t="s">
        <v>14</v>
      </c>
      <c r="D8" s="378" t="s">
        <v>15</v>
      </c>
      <c r="E8" s="379"/>
      <c r="F8" s="376" t="s">
        <v>16</v>
      </c>
      <c r="G8" s="346"/>
      <c r="H8" s="347"/>
      <c r="I8" s="213" t="s">
        <v>62</v>
      </c>
      <c r="J8" s="232">
        <v>60</v>
      </c>
      <c r="K8" s="214" t="s">
        <v>85</v>
      </c>
      <c r="L8" s="201" t="s">
        <v>84</v>
      </c>
      <c r="M8" s="215">
        <f>J8*MIN(R10:R11)</f>
        <v>0</v>
      </c>
      <c r="N8" s="233">
        <f>45*MIN(R10:R11)</f>
        <v>0</v>
      </c>
      <c r="O8" s="234">
        <f>30*MIN(R10:R11)</f>
        <v>0</v>
      </c>
      <c r="P8" s="109" t="s">
        <v>50</v>
      </c>
      <c r="Q8" s="43" t="s">
        <v>33</v>
      </c>
      <c r="R8" s="4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383"/>
      <c r="D9" s="380"/>
      <c r="E9" s="381"/>
      <c r="F9" s="377"/>
      <c r="G9" s="38"/>
      <c r="H9" s="73"/>
      <c r="I9" s="216"/>
      <c r="J9" s="217"/>
      <c r="K9" s="218"/>
      <c r="L9" s="219"/>
      <c r="M9" s="220"/>
      <c r="N9" s="221"/>
      <c r="O9" s="222"/>
      <c r="P9" s="109" t="s">
        <v>47</v>
      </c>
      <c r="Q9" s="43" t="s">
        <v>33</v>
      </c>
      <c r="R9" s="321">
        <f>R7*R7*22/10000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83"/>
      <c r="D10" s="83"/>
      <c r="E10" s="83"/>
      <c r="F10" s="84"/>
      <c r="G10" s="38"/>
      <c r="H10" s="73"/>
      <c r="I10" s="390" t="s">
        <v>38</v>
      </c>
      <c r="J10" s="339"/>
      <c r="K10" s="69"/>
      <c r="L10" s="334" t="s">
        <v>52</v>
      </c>
      <c r="M10" s="335"/>
      <c r="N10" s="81">
        <f>MIN(R8,R9)</f>
        <v>0</v>
      </c>
      <c r="O10" s="82" t="s">
        <v>53</v>
      </c>
      <c r="P10" s="79" t="s">
        <v>51</v>
      </c>
      <c r="Q10" s="78" t="s">
        <v>17</v>
      </c>
      <c r="R10" s="322">
        <f>POWER(R8,0.425)*POWER(R7,0.725)*71.84/10000</f>
        <v>0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>
      <c r="A11" s="10"/>
      <c r="B11" s="10"/>
      <c r="C11" s="85"/>
      <c r="D11" s="85"/>
      <c r="E11" s="85"/>
      <c r="F11" s="86"/>
      <c r="G11" s="38"/>
      <c r="H11" s="73"/>
      <c r="I11" s="391" t="s">
        <v>86</v>
      </c>
      <c r="J11" s="392"/>
      <c r="K11" s="69"/>
      <c r="L11" s="336"/>
      <c r="M11" s="337"/>
      <c r="N11" s="87"/>
      <c r="O11" s="87"/>
      <c r="P11" s="80" t="s">
        <v>48</v>
      </c>
      <c r="Q11" s="78" t="s">
        <v>49</v>
      </c>
      <c r="R11" s="322">
        <f>POWER(R9,0.425)*POWER(R7,0.725)*71.84/10000</f>
        <v>0</v>
      </c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 thickTop="1">
      <c r="A12" s="10"/>
      <c r="B12" s="57"/>
      <c r="C12" s="58"/>
      <c r="D12" s="24"/>
      <c r="E12" s="24"/>
      <c r="F12" s="25"/>
      <c r="G12" s="346"/>
      <c r="H12" s="347"/>
      <c r="I12" s="393" t="s">
        <v>41</v>
      </c>
      <c r="J12" s="394"/>
      <c r="K12" s="46"/>
      <c r="L12" s="45"/>
      <c r="M12" s="47"/>
      <c r="N12" s="48"/>
      <c r="O12" s="48"/>
      <c r="P12" s="10"/>
      <c r="Q12" s="10"/>
      <c r="R12" s="10"/>
      <c r="S12" s="14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5.75" customHeight="1">
      <c r="A13" s="10"/>
      <c r="B13" s="57"/>
      <c r="C13" s="58"/>
      <c r="D13" s="24"/>
      <c r="E13" s="24"/>
      <c r="F13" s="25"/>
      <c r="G13" s="38"/>
      <c r="H13" s="207"/>
      <c r="I13" s="395" t="s">
        <v>42</v>
      </c>
      <c r="J13" s="396"/>
      <c r="K13" s="46"/>
      <c r="L13" s="45"/>
      <c r="M13" s="47"/>
      <c r="N13" s="48"/>
      <c r="O13" s="48"/>
      <c r="P13" s="10"/>
      <c r="Q13" s="10"/>
      <c r="R13" s="10"/>
      <c r="S13" s="14"/>
      <c r="T13" s="8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1.25" customHeight="1" thickBot="1">
      <c r="A14" s="10"/>
      <c r="B14" s="57"/>
      <c r="C14" s="235" t="s">
        <v>87</v>
      </c>
      <c r="D14" s="24"/>
      <c r="E14" s="24"/>
      <c r="F14" s="25"/>
      <c r="G14" s="346"/>
      <c r="H14" s="365"/>
      <c r="I14" s="26" t="s">
        <v>18</v>
      </c>
      <c r="J14" s="10"/>
      <c r="K14" s="10"/>
      <c r="L14" s="10"/>
      <c r="M14" s="10"/>
      <c r="N14" s="26" t="s">
        <v>19</v>
      </c>
      <c r="O14" s="10"/>
      <c r="P14" s="10"/>
      <c r="Q14" s="10"/>
      <c r="R14" s="10"/>
      <c r="S14" s="14"/>
      <c r="T14" s="8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23" ht="15.75" customHeight="1" thickBot="1" thickTop="1">
      <c r="A15" s="10"/>
      <c r="B15" s="59"/>
      <c r="C15" s="236" t="s">
        <v>88</v>
      </c>
      <c r="D15" s="51"/>
      <c r="E15" s="50"/>
      <c r="F15" s="135"/>
      <c r="G15" s="372" t="s">
        <v>20</v>
      </c>
      <c r="H15" s="373"/>
      <c r="I15" s="333" t="s">
        <v>66</v>
      </c>
      <c r="J15" s="333"/>
      <c r="K15" s="333" t="s">
        <v>67</v>
      </c>
      <c r="L15" s="333"/>
      <c r="M15" s="139" t="s">
        <v>68</v>
      </c>
      <c r="N15" s="333" t="s">
        <v>61</v>
      </c>
      <c r="O15" s="333"/>
      <c r="P15" s="333" t="s">
        <v>69</v>
      </c>
      <c r="Q15" s="333"/>
      <c r="R15" s="139" t="s">
        <v>70</v>
      </c>
      <c r="S15" s="70"/>
      <c r="T15" s="70"/>
      <c r="U15" s="64"/>
      <c r="V15" s="65"/>
      <c r="W15" s="31"/>
    </row>
    <row r="16" spans="1:23" ht="15.75" customHeight="1" thickBot="1" thickTop="1">
      <c r="A16" s="10"/>
      <c r="B16" s="59"/>
      <c r="C16" s="75"/>
      <c r="D16" s="52"/>
      <c r="E16" s="52"/>
      <c r="F16" s="60"/>
      <c r="G16" s="374" t="s">
        <v>21</v>
      </c>
      <c r="H16" s="375"/>
      <c r="I16" s="140" t="s">
        <v>2</v>
      </c>
      <c r="J16" s="141" t="e">
        <f>I16+3</f>
        <v>#VALUE!</v>
      </c>
      <c r="K16" s="141" t="e">
        <f>I16+7</f>
        <v>#VALUE!</v>
      </c>
      <c r="L16" s="141" t="e">
        <f>I16+10</f>
        <v>#VALUE!</v>
      </c>
      <c r="M16" s="141" t="e">
        <f>I16+14</f>
        <v>#VALUE!</v>
      </c>
      <c r="N16" s="143" t="e">
        <f>I16+21</f>
        <v>#VALUE!</v>
      </c>
      <c r="O16" s="148" t="e">
        <f>I16+24</f>
        <v>#VALUE!</v>
      </c>
      <c r="P16" s="143" t="e">
        <f>I16+28</f>
        <v>#VALUE!</v>
      </c>
      <c r="Q16" s="148" t="e">
        <f>I16+31</f>
        <v>#VALUE!</v>
      </c>
      <c r="R16" s="141" t="e">
        <f>I16+35</f>
        <v>#VALUE!</v>
      </c>
      <c r="S16" s="70"/>
      <c r="T16" s="70"/>
      <c r="U16" s="338" t="s">
        <v>38</v>
      </c>
      <c r="V16" s="339"/>
      <c r="W16" s="31"/>
    </row>
    <row r="17" spans="1:23" ht="13.5" customHeight="1" thickBot="1" thickTop="1">
      <c r="A17" s="10"/>
      <c r="B17" s="59"/>
      <c r="C17" s="76"/>
      <c r="D17" s="52"/>
      <c r="E17" s="53"/>
      <c r="F17" s="61"/>
      <c r="G17" s="397" t="s">
        <v>22</v>
      </c>
      <c r="H17" s="398"/>
      <c r="I17" s="142">
        <v>1</v>
      </c>
      <c r="J17" s="142">
        <v>1</v>
      </c>
      <c r="K17" s="142">
        <v>1</v>
      </c>
      <c r="L17" s="142">
        <v>1</v>
      </c>
      <c r="M17" s="142">
        <v>1</v>
      </c>
      <c r="N17" s="144">
        <v>1</v>
      </c>
      <c r="O17" s="149">
        <v>1</v>
      </c>
      <c r="P17" s="144">
        <v>1</v>
      </c>
      <c r="Q17" s="149">
        <v>1</v>
      </c>
      <c r="R17" s="142">
        <v>1</v>
      </c>
      <c r="S17" s="70"/>
      <c r="T17" s="70"/>
      <c r="U17" s="340" t="s">
        <v>39</v>
      </c>
      <c r="V17" s="330"/>
      <c r="W17" s="31"/>
    </row>
    <row r="18" spans="1:23" ht="17.25" customHeight="1" thickTop="1">
      <c r="A18" s="10"/>
      <c r="B18" s="59"/>
      <c r="C18" s="323" t="s">
        <v>113</v>
      </c>
      <c r="D18" s="49"/>
      <c r="E18" s="49"/>
      <c r="F18" s="77"/>
      <c r="G18" s="366" t="s">
        <v>23</v>
      </c>
      <c r="H18" s="367"/>
      <c r="I18" s="136"/>
      <c r="J18" s="137"/>
      <c r="K18" s="136"/>
      <c r="L18" s="137"/>
      <c r="M18" s="138"/>
      <c r="N18" s="145"/>
      <c r="O18" s="150"/>
      <c r="P18" s="145"/>
      <c r="Q18" s="150"/>
      <c r="R18" s="138"/>
      <c r="S18" s="70"/>
      <c r="T18" s="70"/>
      <c r="U18" s="341" t="s">
        <v>41</v>
      </c>
      <c r="V18" s="342"/>
      <c r="W18" s="31"/>
    </row>
    <row r="19" spans="1:23" ht="15.75" customHeight="1">
      <c r="A19" s="10"/>
      <c r="B19" s="57"/>
      <c r="C19" s="57"/>
      <c r="D19" s="62"/>
      <c r="E19" s="63"/>
      <c r="F19" s="61"/>
      <c r="G19" s="370" t="s">
        <v>24</v>
      </c>
      <c r="H19" s="371"/>
      <c r="I19" s="115"/>
      <c r="J19" s="116"/>
      <c r="K19" s="119"/>
      <c r="L19" s="120"/>
      <c r="M19" s="121"/>
      <c r="N19" s="146"/>
      <c r="O19" s="120"/>
      <c r="P19" s="146"/>
      <c r="Q19" s="120"/>
      <c r="R19" s="121"/>
      <c r="S19" s="70"/>
      <c r="T19" s="70"/>
      <c r="U19" s="324" t="s">
        <v>42</v>
      </c>
      <c r="V19" s="325"/>
      <c r="W19" s="31"/>
    </row>
    <row r="20" spans="1:23" ht="19.5" customHeight="1" thickBot="1">
      <c r="A20" s="10"/>
      <c r="B20" s="10"/>
      <c r="C20" s="124" t="s">
        <v>25</v>
      </c>
      <c r="D20" s="364" t="s">
        <v>26</v>
      </c>
      <c r="E20" s="364"/>
      <c r="F20" s="364"/>
      <c r="G20" s="368" t="s">
        <v>27</v>
      </c>
      <c r="H20" s="369"/>
      <c r="I20" s="125"/>
      <c r="J20" s="126"/>
      <c r="K20" s="127"/>
      <c r="L20" s="128"/>
      <c r="M20" s="129"/>
      <c r="N20" s="147"/>
      <c r="O20" s="151"/>
      <c r="P20" s="147"/>
      <c r="Q20" s="151"/>
      <c r="R20" s="129"/>
      <c r="S20" s="70"/>
      <c r="T20" s="70"/>
      <c r="U20" s="70"/>
      <c r="V20" s="70"/>
      <c r="W20" s="31"/>
    </row>
    <row r="21" spans="1:38" ht="24.75" customHeight="1" thickBot="1" thickTop="1">
      <c r="A21" s="10"/>
      <c r="B21" s="168" t="s">
        <v>28</v>
      </c>
      <c r="C21" s="169" t="s">
        <v>37</v>
      </c>
      <c r="D21" s="170" t="s">
        <v>81</v>
      </c>
      <c r="E21" s="171"/>
      <c r="F21" s="170"/>
      <c r="G21" s="170"/>
      <c r="H21" s="170"/>
      <c r="I21" s="172" t="s">
        <v>43</v>
      </c>
      <c r="J21" s="173"/>
      <c r="K21" s="172" t="s">
        <v>43</v>
      </c>
      <c r="L21" s="173"/>
      <c r="M21" s="174" t="s">
        <v>43</v>
      </c>
      <c r="N21" s="175" t="s">
        <v>43</v>
      </c>
      <c r="O21" s="176"/>
      <c r="P21" s="175" t="s">
        <v>43</v>
      </c>
      <c r="Q21" s="176"/>
      <c r="R21" s="174" t="s">
        <v>43</v>
      </c>
      <c r="S21" s="70"/>
      <c r="T21" s="70"/>
      <c r="U21" s="70"/>
      <c r="V21" s="70"/>
      <c r="W21" s="32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I21" s="28"/>
      <c r="AJ21" s="28"/>
      <c r="AK21" s="28"/>
      <c r="AL21" s="28"/>
    </row>
    <row r="22" spans="1:38" ht="12" customHeight="1" thickBot="1" thickTop="1">
      <c r="A22" s="212"/>
      <c r="B22" s="177"/>
      <c r="C22" s="167"/>
      <c r="D22" s="163"/>
      <c r="E22" s="164"/>
      <c r="F22" s="163"/>
      <c r="G22" s="163"/>
      <c r="H22" s="163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70"/>
      <c r="T22" s="70"/>
      <c r="U22" s="70"/>
      <c r="V22" s="70"/>
      <c r="W22" s="32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I22" s="28"/>
      <c r="AJ22" s="28"/>
      <c r="AK22" s="28"/>
      <c r="AL22" s="28"/>
    </row>
    <row r="23" spans="1:38" ht="24.75" customHeight="1" thickTop="1">
      <c r="A23" s="10"/>
      <c r="B23" s="178" t="s">
        <v>34</v>
      </c>
      <c r="C23" s="179" t="s">
        <v>63</v>
      </c>
      <c r="D23" s="180" t="s">
        <v>55</v>
      </c>
      <c r="E23" s="181">
        <v>20</v>
      </c>
      <c r="F23" s="182" t="s">
        <v>75</v>
      </c>
      <c r="G23" s="183"/>
      <c r="H23" s="184"/>
      <c r="I23" s="185" t="s">
        <v>43</v>
      </c>
      <c r="J23" s="186"/>
      <c r="K23" s="185" t="s">
        <v>43</v>
      </c>
      <c r="L23" s="186"/>
      <c r="M23" s="187" t="s">
        <v>43</v>
      </c>
      <c r="N23" s="188" t="s">
        <v>56</v>
      </c>
      <c r="O23" s="189"/>
      <c r="P23" s="188" t="s">
        <v>56</v>
      </c>
      <c r="Q23" s="189"/>
      <c r="R23" s="190" t="s">
        <v>56</v>
      </c>
      <c r="S23" s="70"/>
      <c r="T23" s="70"/>
      <c r="U23" s="70"/>
      <c r="V23" s="70"/>
      <c r="W23" s="32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I23" s="28"/>
      <c r="AJ23" s="28"/>
      <c r="AK23" s="28"/>
      <c r="AL23" s="28"/>
    </row>
    <row r="24" spans="1:38" ht="24.75" customHeight="1">
      <c r="A24" s="10"/>
      <c r="B24" s="114"/>
      <c r="C24" s="112" t="s">
        <v>63</v>
      </c>
      <c r="D24" s="237" t="s">
        <v>115</v>
      </c>
      <c r="E24" s="55"/>
      <c r="F24" s="54"/>
      <c r="G24" s="54"/>
      <c r="H24" s="54"/>
      <c r="I24" s="117" t="s">
        <v>43</v>
      </c>
      <c r="J24" s="118"/>
      <c r="K24" s="117" t="s">
        <v>43</v>
      </c>
      <c r="L24" s="118"/>
      <c r="M24" s="122" t="s">
        <v>43</v>
      </c>
      <c r="N24" s="123" t="s">
        <v>43</v>
      </c>
      <c r="O24" s="152"/>
      <c r="P24" s="123" t="s">
        <v>43</v>
      </c>
      <c r="Q24" s="152"/>
      <c r="R24" s="134" t="s">
        <v>43</v>
      </c>
      <c r="S24" s="70"/>
      <c r="T24" s="70"/>
      <c r="U24" s="70"/>
      <c r="V24" s="70"/>
      <c r="W24" s="32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I24" s="28"/>
      <c r="AJ24" s="28"/>
      <c r="AK24" s="28"/>
      <c r="AL24" s="28"/>
    </row>
    <row r="25" spans="1:34" ht="24.75" customHeight="1">
      <c r="A25" s="10"/>
      <c r="B25" s="238"/>
      <c r="C25" s="247" t="s">
        <v>63</v>
      </c>
      <c r="D25" s="240" t="s">
        <v>89</v>
      </c>
      <c r="E25" s="241"/>
      <c r="F25" s="242"/>
      <c r="G25" s="242"/>
      <c r="H25" s="242"/>
      <c r="I25" s="248" t="s">
        <v>90</v>
      </c>
      <c r="J25" s="249"/>
      <c r="K25" s="248" t="s">
        <v>90</v>
      </c>
      <c r="L25" s="250"/>
      <c r="M25" s="122" t="s">
        <v>90</v>
      </c>
      <c r="N25" s="251" t="s">
        <v>90</v>
      </c>
      <c r="O25" s="67"/>
      <c r="P25" s="251" t="s">
        <v>90</v>
      </c>
      <c r="R25" s="134" t="s">
        <v>90</v>
      </c>
      <c r="S25" s="70"/>
      <c r="T25" s="7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8" ht="24.75" customHeight="1">
      <c r="A26" s="10"/>
      <c r="B26" s="238"/>
      <c r="C26" s="239" t="s">
        <v>63</v>
      </c>
      <c r="D26" s="274" t="s">
        <v>64</v>
      </c>
      <c r="E26" s="275"/>
      <c r="F26" s="276"/>
      <c r="G26" s="276"/>
      <c r="H26" s="276"/>
      <c r="I26" s="243" t="s">
        <v>43</v>
      </c>
      <c r="J26" s="244"/>
      <c r="K26" s="243" t="s">
        <v>43</v>
      </c>
      <c r="L26" s="244"/>
      <c r="M26" s="245" t="s">
        <v>43</v>
      </c>
      <c r="N26" s="248" t="s">
        <v>43</v>
      </c>
      <c r="O26" s="246"/>
      <c r="P26" s="248" t="s">
        <v>43</v>
      </c>
      <c r="Q26" s="246"/>
      <c r="R26" s="245" t="s">
        <v>43</v>
      </c>
      <c r="S26" s="70"/>
      <c r="T26" s="70"/>
      <c r="U26" s="70"/>
      <c r="V26" s="70"/>
      <c r="W26" s="32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I26" s="28"/>
      <c r="AJ26" s="28"/>
      <c r="AK26" s="28"/>
      <c r="AL26" s="28"/>
    </row>
    <row r="27" spans="1:38" ht="24.75" customHeight="1">
      <c r="A27" s="10"/>
      <c r="B27" s="114"/>
      <c r="C27" s="252" t="s">
        <v>92</v>
      </c>
      <c r="D27" s="253" t="s">
        <v>93</v>
      </c>
      <c r="E27" s="254">
        <f>ROUND(M7,1)</f>
        <v>0</v>
      </c>
      <c r="F27" s="255" t="s">
        <v>54</v>
      </c>
      <c r="G27" s="255" t="s">
        <v>94</v>
      </c>
      <c r="H27" s="255"/>
      <c r="I27" s="117" t="s">
        <v>95</v>
      </c>
      <c r="J27" s="256" t="s">
        <v>95</v>
      </c>
      <c r="K27" s="257"/>
      <c r="L27" s="258"/>
      <c r="M27" s="259"/>
      <c r="N27" s="260"/>
      <c r="O27" s="261"/>
      <c r="P27" s="260"/>
      <c r="Q27" s="261"/>
      <c r="R27" s="262"/>
      <c r="S27" s="70"/>
      <c r="T27" s="70"/>
      <c r="U27" s="70"/>
      <c r="V27" s="70"/>
      <c r="W27" s="32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I27" s="28"/>
      <c r="AJ27" s="28"/>
      <c r="AK27" s="28"/>
      <c r="AL27" s="28"/>
    </row>
    <row r="28" spans="1:38" ht="24.75" customHeight="1" thickBot="1">
      <c r="A28" s="10"/>
      <c r="B28" s="263"/>
      <c r="C28" s="264" t="s">
        <v>92</v>
      </c>
      <c r="D28" s="265" t="s">
        <v>96</v>
      </c>
      <c r="E28" s="266">
        <f>ROUND(M8,1)</f>
        <v>0</v>
      </c>
      <c r="F28" s="170" t="s">
        <v>54</v>
      </c>
      <c r="G28" s="170" t="s">
        <v>97</v>
      </c>
      <c r="H28" s="170"/>
      <c r="I28" s="267"/>
      <c r="J28" s="268" t="s">
        <v>95</v>
      </c>
      <c r="K28" s="267"/>
      <c r="L28" s="269"/>
      <c r="M28" s="270"/>
      <c r="N28" s="271"/>
      <c r="O28" s="272"/>
      <c r="P28" s="271"/>
      <c r="Q28" s="272"/>
      <c r="R28" s="273"/>
      <c r="S28" s="70"/>
      <c r="T28" s="70"/>
      <c r="U28" s="70"/>
      <c r="V28" s="70"/>
      <c r="W28" s="32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I28" s="28"/>
      <c r="AJ28" s="28"/>
      <c r="AK28" s="28"/>
      <c r="AL28" s="28"/>
    </row>
    <row r="29" spans="1:38" ht="9" customHeight="1" thickBot="1" thickTop="1">
      <c r="A29" s="10"/>
      <c r="B29" s="177"/>
      <c r="C29" s="191"/>
      <c r="D29" s="163"/>
      <c r="E29" s="164"/>
      <c r="F29" s="163"/>
      <c r="G29" s="163"/>
      <c r="H29" s="163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70"/>
      <c r="T29" s="70"/>
      <c r="U29" s="70"/>
      <c r="V29" s="70"/>
      <c r="W29" s="32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I29" s="28"/>
      <c r="AJ29" s="28"/>
      <c r="AK29" s="28"/>
      <c r="AL29" s="28"/>
    </row>
    <row r="30" spans="1:38" ht="24.75" customHeight="1" thickBot="1" thickTop="1">
      <c r="A30" s="10"/>
      <c r="B30" s="203" t="s">
        <v>40</v>
      </c>
      <c r="C30" s="204" t="s">
        <v>77</v>
      </c>
      <c r="D30" s="211" t="s">
        <v>78</v>
      </c>
      <c r="E30" s="202">
        <f>J5</f>
        <v>1800</v>
      </c>
      <c r="F30" s="205" t="s">
        <v>110</v>
      </c>
      <c r="G30" s="192"/>
      <c r="H30" s="193"/>
      <c r="I30" s="185" t="s">
        <v>43</v>
      </c>
      <c r="J30" s="316"/>
      <c r="K30" s="317" t="s">
        <v>43</v>
      </c>
      <c r="L30" s="318"/>
      <c r="M30" s="319" t="s">
        <v>109</v>
      </c>
      <c r="N30" s="320" t="s">
        <v>109</v>
      </c>
      <c r="O30" s="318"/>
      <c r="P30" s="320" t="s">
        <v>109</v>
      </c>
      <c r="Q30" s="318"/>
      <c r="R30" s="319" t="s">
        <v>43</v>
      </c>
      <c r="S30" s="70"/>
      <c r="T30" s="70"/>
      <c r="U30" s="70"/>
      <c r="V30" s="70"/>
      <c r="W30" s="32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I30" s="28"/>
      <c r="AJ30" s="28"/>
      <c r="AK30" s="28"/>
      <c r="AL30" s="28"/>
    </row>
    <row r="31" spans="1:38" ht="9" customHeight="1" thickBot="1" thickTop="1">
      <c r="A31" s="10"/>
      <c r="B31" s="200"/>
      <c r="C31" s="194"/>
      <c r="D31" s="195"/>
      <c r="E31" s="196"/>
      <c r="F31" s="197"/>
      <c r="G31" s="195"/>
      <c r="H31" s="195"/>
      <c r="I31" s="198"/>
      <c r="J31" s="198"/>
      <c r="K31" s="198"/>
      <c r="L31" s="198"/>
      <c r="M31" s="198"/>
      <c r="N31" s="198"/>
      <c r="O31" s="198"/>
      <c r="P31" s="198"/>
      <c r="Q31" s="198"/>
      <c r="R31" s="199"/>
      <c r="S31" s="70"/>
      <c r="T31" s="70"/>
      <c r="U31" s="70"/>
      <c r="V31" s="70"/>
      <c r="W31" s="3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I31" s="28"/>
      <c r="AJ31" s="28"/>
      <c r="AK31" s="28"/>
      <c r="AL31" s="28"/>
    </row>
    <row r="32" spans="1:38" ht="24.75" customHeight="1" thickTop="1">
      <c r="A32" s="10"/>
      <c r="B32" s="387" t="s">
        <v>104</v>
      </c>
      <c r="C32" s="277" t="s">
        <v>98</v>
      </c>
      <c r="D32" s="278" t="s">
        <v>105</v>
      </c>
      <c r="E32" s="279">
        <f>ROUND(M6,1)</f>
        <v>0</v>
      </c>
      <c r="F32" s="280" t="s">
        <v>99</v>
      </c>
      <c r="G32" s="281">
        <f>E32/2.5</f>
        <v>0</v>
      </c>
      <c r="H32" s="282" t="s">
        <v>102</v>
      </c>
      <c r="I32" s="283" t="s">
        <v>106</v>
      </c>
      <c r="J32" s="284" t="s">
        <v>106</v>
      </c>
      <c r="K32" s="283" t="s">
        <v>106</v>
      </c>
      <c r="L32" s="284" t="s">
        <v>106</v>
      </c>
      <c r="M32" s="285"/>
      <c r="N32" s="286" t="s">
        <v>106</v>
      </c>
      <c r="O32" s="284" t="s">
        <v>106</v>
      </c>
      <c r="P32" s="286" t="s">
        <v>106</v>
      </c>
      <c r="Q32" s="284" t="s">
        <v>106</v>
      </c>
      <c r="R32" s="285"/>
      <c r="S32" s="70"/>
      <c r="T32" s="70"/>
      <c r="U32" s="70"/>
      <c r="V32" s="70"/>
      <c r="W32" s="32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28"/>
      <c r="AJ32" s="28"/>
      <c r="AK32" s="28"/>
      <c r="AL32" s="28"/>
    </row>
    <row r="33" spans="1:38" ht="24.75" customHeight="1">
      <c r="A33" s="10"/>
      <c r="B33" s="388"/>
      <c r="C33" s="287"/>
      <c r="D33" s="288" t="s">
        <v>100</v>
      </c>
      <c r="E33" s="289"/>
      <c r="F33" s="290"/>
      <c r="G33" s="291"/>
      <c r="H33" s="290"/>
      <c r="I33" s="292"/>
      <c r="J33" s="249"/>
      <c r="K33" s="293"/>
      <c r="L33" s="249"/>
      <c r="M33" s="294"/>
      <c r="N33" s="293"/>
      <c r="O33" s="295"/>
      <c r="P33" s="292"/>
      <c r="Q33" s="249"/>
      <c r="R33" s="296"/>
      <c r="S33" s="70"/>
      <c r="T33" s="70"/>
      <c r="U33" s="70"/>
      <c r="V33" s="70"/>
      <c r="W33" s="32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28"/>
      <c r="AJ33" s="28"/>
      <c r="AK33" s="28"/>
      <c r="AL33" s="28"/>
    </row>
    <row r="34" spans="1:38" ht="24.75" customHeight="1">
      <c r="A34" s="10"/>
      <c r="B34" s="388"/>
      <c r="C34" s="252" t="s">
        <v>107</v>
      </c>
      <c r="D34" s="297"/>
      <c r="E34" s="298"/>
      <c r="F34" s="299"/>
      <c r="G34" s="300"/>
      <c r="H34" s="300"/>
      <c r="I34" s="260"/>
      <c r="J34" s="250"/>
      <c r="K34" s="301"/>
      <c r="L34" s="250"/>
      <c r="M34" s="259"/>
      <c r="N34" s="301"/>
      <c r="O34" s="302"/>
      <c r="P34" s="260"/>
      <c r="Q34" s="250"/>
      <c r="R34" s="262"/>
      <c r="S34" s="70"/>
      <c r="T34" s="70"/>
      <c r="U34" s="70"/>
      <c r="V34" s="70"/>
      <c r="W34" s="32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28"/>
      <c r="AJ34" s="28"/>
      <c r="AK34" s="28"/>
      <c r="AL34" s="28"/>
    </row>
    <row r="35" spans="1:38" ht="24.75" customHeight="1">
      <c r="A35" s="10"/>
      <c r="B35" s="388"/>
      <c r="C35" s="252" t="s">
        <v>101</v>
      </c>
      <c r="D35" s="303" t="s">
        <v>105</v>
      </c>
      <c r="E35" s="279">
        <f>ROUND(M6,1)</f>
        <v>0</v>
      </c>
      <c r="F35" s="304" t="s">
        <v>99</v>
      </c>
      <c r="G35" s="305">
        <f>E35</f>
        <v>0</v>
      </c>
      <c r="H35" s="306" t="s">
        <v>102</v>
      </c>
      <c r="I35" s="260"/>
      <c r="J35" s="250"/>
      <c r="K35" s="301"/>
      <c r="L35" s="250"/>
      <c r="M35" s="259"/>
      <c r="N35" s="301"/>
      <c r="O35" s="302"/>
      <c r="P35" s="260"/>
      <c r="Q35" s="250"/>
      <c r="R35" s="262"/>
      <c r="S35" s="70"/>
      <c r="T35" s="70"/>
      <c r="U35" s="70"/>
      <c r="V35" s="70"/>
      <c r="W35" s="32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28"/>
      <c r="AJ35" s="28"/>
      <c r="AK35" s="28"/>
      <c r="AL35" s="28"/>
    </row>
    <row r="36" spans="1:38" ht="24.75" customHeight="1">
      <c r="A36" s="10"/>
      <c r="B36" s="389"/>
      <c r="C36" s="307"/>
      <c r="D36" s="290" t="s">
        <v>103</v>
      </c>
      <c r="E36" s="289"/>
      <c r="F36" s="308"/>
      <c r="G36" s="309"/>
      <c r="H36" s="308"/>
      <c r="I36" s="310"/>
      <c r="J36" s="311"/>
      <c r="K36" s="312"/>
      <c r="L36" s="311"/>
      <c r="M36" s="313"/>
      <c r="N36" s="312"/>
      <c r="O36" s="314"/>
      <c r="P36" s="310"/>
      <c r="Q36" s="311"/>
      <c r="R36" s="315"/>
      <c r="S36" s="70"/>
      <c r="T36" s="70"/>
      <c r="U36" s="70"/>
      <c r="V36" s="70"/>
      <c r="W36" s="32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I36" s="28"/>
      <c r="AJ36" s="28"/>
      <c r="AK36" s="28"/>
      <c r="AL36" s="28"/>
    </row>
    <row r="37" spans="1:38" ht="21.75" customHeight="1" thickBot="1">
      <c r="A37" s="10"/>
      <c r="B37" s="153"/>
      <c r="C37" s="154"/>
      <c r="D37" s="155"/>
      <c r="E37" s="156"/>
      <c r="F37" s="157"/>
      <c r="G37" s="158"/>
      <c r="H37" s="159"/>
      <c r="I37" s="130" t="s">
        <v>35</v>
      </c>
      <c r="J37" s="131" t="s">
        <v>71</v>
      </c>
      <c r="K37" s="130" t="s">
        <v>44</v>
      </c>
      <c r="L37" s="131" t="s">
        <v>72</v>
      </c>
      <c r="M37" s="132" t="s">
        <v>36</v>
      </c>
      <c r="N37" s="160" t="s">
        <v>45</v>
      </c>
      <c r="O37" s="131" t="s">
        <v>73</v>
      </c>
      <c r="P37" s="161" t="s">
        <v>65</v>
      </c>
      <c r="Q37" s="131" t="s">
        <v>74</v>
      </c>
      <c r="R37" s="162" t="s">
        <v>91</v>
      </c>
      <c r="S37" s="113"/>
      <c r="T37" s="113"/>
      <c r="U37" s="71"/>
      <c r="V37" s="66"/>
      <c r="W37" s="32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I37" s="28"/>
      <c r="AJ37" s="28"/>
      <c r="AK37" s="28"/>
      <c r="AL37" s="28"/>
    </row>
    <row r="38" spans="1:29" s="88" customFormat="1" ht="21.75" customHeight="1" thickBot="1">
      <c r="A38" s="87"/>
      <c r="B38" s="93"/>
      <c r="C38" s="133"/>
      <c r="D38" s="103"/>
      <c r="E38" s="97"/>
      <c r="F38" s="133"/>
      <c r="G38" s="104"/>
      <c r="H38" s="133"/>
      <c r="I38" s="87"/>
      <c r="J38" s="87"/>
      <c r="K38" s="87"/>
      <c r="L38" s="87"/>
      <c r="M38" s="87"/>
      <c r="N38" s="87"/>
      <c r="O38" s="87"/>
      <c r="P38" s="87"/>
      <c r="Q38" s="90"/>
      <c r="R38" s="91"/>
      <c r="S38" s="92"/>
      <c r="T38" s="89"/>
      <c r="U38" s="89"/>
      <c r="V38" s="89"/>
      <c r="W38" s="89"/>
      <c r="X38" s="89"/>
      <c r="Y38" s="89"/>
      <c r="Z38" s="89"/>
      <c r="AA38" s="89"/>
      <c r="AB38" s="89"/>
      <c r="AC38" s="89"/>
    </row>
    <row r="39" spans="1:37" ht="21.75" customHeight="1">
      <c r="A39" s="10"/>
      <c r="B39" s="94"/>
      <c r="C39" s="95"/>
      <c r="D39" s="96" t="s">
        <v>108</v>
      </c>
      <c r="E39" s="97"/>
      <c r="F39" s="95"/>
      <c r="G39" s="98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87">
        <f>TEXT(T20,T20)</f>
      </c>
      <c r="T39" s="72"/>
      <c r="U39" s="72"/>
      <c r="V39" s="68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I39" s="28"/>
      <c r="AJ39" s="28"/>
      <c r="AK39" s="28"/>
    </row>
    <row r="40" spans="1:37" ht="21.75" customHeight="1">
      <c r="A40" s="10"/>
      <c r="B40" s="91"/>
      <c r="C40" s="95"/>
      <c r="D40" s="99" t="s">
        <v>114</v>
      </c>
      <c r="E40" s="100"/>
      <c r="F40" s="95"/>
      <c r="G40" s="101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87">
        <f>TEXT(T20,T20)</f>
      </c>
      <c r="T40" s="73"/>
      <c r="U40" s="73"/>
      <c r="V40" s="68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I40" s="28"/>
      <c r="AJ40" s="28"/>
      <c r="AK40" s="28"/>
    </row>
    <row r="41" spans="1:37" ht="21.75" customHeight="1">
      <c r="A41" s="10"/>
      <c r="B41" s="91"/>
      <c r="C41" s="95"/>
      <c r="D41" s="96"/>
      <c r="E41" s="102"/>
      <c r="F41" s="95"/>
      <c r="G41" s="101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87"/>
      <c r="T41" s="73"/>
      <c r="U41" s="73"/>
      <c r="V41" s="74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I41" s="28"/>
      <c r="AJ41" s="28"/>
      <c r="AK41" s="28"/>
    </row>
    <row r="42" ht="0" customHeight="1" hidden="1"/>
  </sheetData>
  <sheetProtection/>
  <mergeCells count="43">
    <mergeCell ref="B32:B36"/>
    <mergeCell ref="I10:J10"/>
    <mergeCell ref="I11:J11"/>
    <mergeCell ref="I12:J12"/>
    <mergeCell ref="I13:J13"/>
    <mergeCell ref="G17:H17"/>
    <mergeCell ref="I15:J15"/>
    <mergeCell ref="C4:C5"/>
    <mergeCell ref="G4:H4"/>
    <mergeCell ref="G5:H5"/>
    <mergeCell ref="G12:H12"/>
    <mergeCell ref="F8:F9"/>
    <mergeCell ref="D8:E9"/>
    <mergeCell ref="C8:C9"/>
    <mergeCell ref="D7:F7"/>
    <mergeCell ref="G7:H7"/>
    <mergeCell ref="G8:H8"/>
    <mergeCell ref="C6:C7"/>
    <mergeCell ref="D6:F6"/>
    <mergeCell ref="D20:F20"/>
    <mergeCell ref="G14:H14"/>
    <mergeCell ref="G18:H18"/>
    <mergeCell ref="G20:H20"/>
    <mergeCell ref="G19:H19"/>
    <mergeCell ref="G15:H15"/>
    <mergeCell ref="G16:H16"/>
    <mergeCell ref="U18:V18"/>
    <mergeCell ref="D3:F3"/>
    <mergeCell ref="G3:H3"/>
    <mergeCell ref="I3:L3"/>
    <mergeCell ref="M3:O3"/>
    <mergeCell ref="D4:F4"/>
    <mergeCell ref="D5:F5"/>
    <mergeCell ref="U19:V19"/>
    <mergeCell ref="P3:R3"/>
    <mergeCell ref="Q5:R5"/>
    <mergeCell ref="Q6:R6"/>
    <mergeCell ref="P15:Q15"/>
    <mergeCell ref="K15:L15"/>
    <mergeCell ref="L10:M11"/>
    <mergeCell ref="N15:O15"/>
    <mergeCell ref="U16:V16"/>
    <mergeCell ref="U17:V17"/>
  </mergeCells>
  <conditionalFormatting sqref="I37:K37 M37:R37">
    <cfRule type="cellIs" priority="13" dxfId="4" operator="equal" stopIfTrue="1">
      <formula>"実施"</formula>
    </cfRule>
  </conditionalFormatting>
  <conditionalFormatting sqref="I37:K37 M37:R37">
    <cfRule type="cellIs" priority="6" dxfId="0" operator="equal" stopIfTrue="1">
      <formula>"＋"</formula>
    </cfRule>
  </conditionalFormatting>
  <conditionalFormatting sqref="L37">
    <cfRule type="cellIs" priority="2" dxfId="4" operator="equal" stopIfTrue="1">
      <formula>"実施"</formula>
    </cfRule>
  </conditionalFormatting>
  <conditionalFormatting sqref="L37">
    <cfRule type="cellIs" priority="1" dxfId="0" operator="equal" stopIfTrue="1">
      <formula>"＋"</formula>
    </cfRule>
  </conditionalFormatting>
  <dataValidations count="3">
    <dataValidation type="list" allowBlank="1" showInputMessage="1" showErrorMessage="1" sqref="Q6">
      <formula1>"0,1,2,3"</formula1>
    </dataValidation>
    <dataValidation type="list" allowBlank="1" showInputMessage="1" showErrorMessage="1" sqref="I20:R20">
      <formula1>"+"</formula1>
    </dataValidation>
    <dataValidation type="list" allowBlank="1" showInputMessage="1" showErrorMessage="1" sqref="I17:R17">
      <formula1>"100%,67%,50%, ,"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2021-06-23T04:17:48Z</cp:lastPrinted>
  <dcterms:created xsi:type="dcterms:W3CDTF">2009-01-12T12:15:40Z</dcterms:created>
  <dcterms:modified xsi:type="dcterms:W3CDTF">2021-09-09T05:53:44Z</dcterms:modified>
  <cp:category/>
  <cp:version/>
  <cp:contentType/>
  <cp:contentStatus/>
</cp:coreProperties>
</file>